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\Documents\VCSD from Toshiba 10 05 17\Water 2011\"/>
    </mc:Choice>
  </mc:AlternateContent>
  <xr:revisionPtr revIDLastSave="0" documentId="13_ncr:1_{E300B65B-F1F3-4CAC-BBEC-735FD45C8A5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  <c r="B62" i="1"/>
  <c r="E51" i="1" l="1"/>
  <c r="B51" i="1"/>
  <c r="D32" i="1" l="1"/>
  <c r="D25" i="1"/>
  <c r="D15" i="1"/>
  <c r="D38" i="1" s="1"/>
  <c r="D40" i="1" s="1"/>
  <c r="B32" i="1"/>
  <c r="B25" i="1"/>
  <c r="H39" i="3"/>
  <c r="F39" i="3"/>
  <c r="D39" i="3"/>
  <c r="C39" i="3"/>
  <c r="T5" i="3"/>
  <c r="T8" i="3" s="1"/>
  <c r="T9" i="3" s="1"/>
  <c r="Q28" i="3"/>
  <c r="Q31" i="3"/>
  <c r="R6" i="3"/>
  <c r="R10" i="3"/>
  <c r="L21" i="3"/>
  <c r="L22" i="3"/>
  <c r="L24" i="3" s="1"/>
  <c r="L23" i="3"/>
  <c r="J22" i="3"/>
  <c r="J23" i="3" s="1"/>
  <c r="P9" i="3"/>
  <c r="N11" i="3"/>
  <c r="N12" i="3"/>
  <c r="N15" i="3" s="1"/>
  <c r="N18" i="3" s="1"/>
  <c r="L10" i="3"/>
  <c r="F14" i="3"/>
  <c r="E14" i="3"/>
  <c r="E15" i="3" s="1"/>
  <c r="G18" i="3"/>
  <c r="E16" i="3"/>
  <c r="J24" i="3" l="1"/>
  <c r="E19" i="3"/>
  <c r="G17" i="3" s="1"/>
  <c r="G20" i="3" s="1"/>
  <c r="G25" i="3" s="1"/>
  <c r="E39" i="3"/>
  <c r="D35" i="1"/>
  <c r="B35" i="1"/>
  <c r="N17" i="3"/>
  <c r="O18" i="3" s="1"/>
  <c r="I17" i="3" l="1"/>
  <c r="I19" i="3" s="1"/>
  <c r="J19" i="3" s="1"/>
</calcChain>
</file>

<file path=xl/sharedStrings.xml><?xml version="1.0" encoding="utf-8"?>
<sst xmlns="http://schemas.openxmlformats.org/spreadsheetml/2006/main" count="87" uniqueCount="63">
  <si>
    <t>Reported:</t>
  </si>
  <si>
    <t>Treasurer Report</t>
  </si>
  <si>
    <t>Treasurer: Sharon Owens</t>
  </si>
  <si>
    <t>Balance in Petty Cash</t>
  </si>
  <si>
    <t>Balance in Checking</t>
  </si>
  <si>
    <t>Balance in CD#4</t>
  </si>
  <si>
    <t>Balance in CD#5</t>
  </si>
  <si>
    <t xml:space="preserve">     Total Checking &amp; Savings</t>
  </si>
  <si>
    <t>Income:</t>
  </si>
  <si>
    <t xml:space="preserve">     Water:</t>
  </si>
  <si>
    <t xml:space="preserve">     Hall rental fees</t>
  </si>
  <si>
    <t xml:space="preserve">     Park rental fees</t>
  </si>
  <si>
    <t xml:space="preserve">     Restroom Donations</t>
  </si>
  <si>
    <t xml:space="preserve">     Park Donations</t>
  </si>
  <si>
    <t xml:space="preserve">     Interest</t>
  </si>
  <si>
    <t xml:space="preserve">     Auditor's Warrants</t>
  </si>
  <si>
    <t xml:space="preserve">     Other:</t>
  </si>
  <si>
    <t xml:space="preserve">                  Total Income</t>
  </si>
  <si>
    <t>Expenses:</t>
  </si>
  <si>
    <t xml:space="preserve">     Administrative:</t>
  </si>
  <si>
    <t xml:space="preserve">     Utility Operation &amp; Maint.</t>
  </si>
  <si>
    <t xml:space="preserve">     Utilities:</t>
  </si>
  <si>
    <t xml:space="preserve">                  Total Expenses</t>
  </si>
  <si>
    <t xml:space="preserve">                 Net Income (Loss)</t>
  </si>
  <si>
    <t>Volcano Community Services District</t>
  </si>
  <si>
    <t>P.O. Box 72</t>
  </si>
  <si>
    <t>Volcano, CA 95689                                volcanowater@mail.com</t>
  </si>
  <si>
    <t>other</t>
  </si>
  <si>
    <t>Quickbooks YTD Income/Loss</t>
  </si>
  <si>
    <t>Cash on Hand</t>
  </si>
  <si>
    <t>Cash Variance</t>
  </si>
  <si>
    <t>Cash Beg of Fiscal Year</t>
  </si>
  <si>
    <t>Restroom Report</t>
  </si>
  <si>
    <t xml:space="preserve">   Expenses</t>
  </si>
  <si>
    <t>Income (Loss)</t>
  </si>
  <si>
    <t xml:space="preserve">             PG&amp;E</t>
  </si>
  <si>
    <t xml:space="preserve">             Cleaning</t>
  </si>
  <si>
    <t xml:space="preserve">             Supplies</t>
  </si>
  <si>
    <t xml:space="preserve">             Maintenance</t>
  </si>
  <si>
    <t xml:space="preserve">   Income - Donation Box</t>
  </si>
  <si>
    <t xml:space="preserve">                  Local Business Donations</t>
  </si>
  <si>
    <t>nv e</t>
  </si>
  <si>
    <t>rent</t>
  </si>
  <si>
    <t>water</t>
  </si>
  <si>
    <t>sax</t>
  </si>
  <si>
    <t>tv</t>
  </si>
  <si>
    <t>cell</t>
  </si>
  <si>
    <t>car</t>
  </si>
  <si>
    <t>ins</t>
  </si>
  <si>
    <t>charter</t>
  </si>
  <si>
    <t>Balance in CD#29</t>
  </si>
  <si>
    <t>Balance in CD#31</t>
  </si>
  <si>
    <t xml:space="preserve">Reduction do to the work on the wells. </t>
  </si>
  <si>
    <t>Last Fiscal Year 2018-2019</t>
  </si>
  <si>
    <t>Year to Date 07/01/2019-06/30/2020</t>
  </si>
  <si>
    <t>October &amp; November 2019</t>
  </si>
  <si>
    <t>October</t>
  </si>
  <si>
    <t>November</t>
  </si>
  <si>
    <t>Hall Report</t>
  </si>
  <si>
    <t xml:space="preserve">   Income - Hall Rentals</t>
  </si>
  <si>
    <t>Propane</t>
  </si>
  <si>
    <t xml:space="preserve">              Propane</t>
  </si>
  <si>
    <t xml:space="preserve">              Hall Manager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</si>
</sst>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4"/>
      <color indexed="12"/>
      <name val="BakerSignet"/>
    </font>
    <font>
      <sz val="14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/>
    </xf>
    <xf numFmtId="14" fontId="3" fillId="0" borderId="0" xfId="0" applyNumberFormat="1" applyFont="1"/>
    <xf numFmtId="43" fontId="1" fillId="0" borderId="0" xfId="1"/>
    <xf numFmtId="43" fontId="3" fillId="0" borderId="0" xfId="1" applyFont="1"/>
    <xf numFmtId="0" fontId="4" fillId="0" borderId="0" xfId="0" applyFont="1"/>
    <xf numFmtId="43" fontId="4" fillId="0" borderId="0" xfId="1" applyFont="1"/>
    <xf numFmtId="44" fontId="4" fillId="0" borderId="0" xfId="2" applyFont="1"/>
    <xf numFmtId="0" fontId="6" fillId="0" borderId="0" xfId="0" applyFont="1"/>
    <xf numFmtId="43" fontId="7" fillId="0" borderId="0" xfId="1" applyFont="1"/>
    <xf numFmtId="44" fontId="6" fillId="0" borderId="1" xfId="2" applyFont="1" applyBorder="1"/>
    <xf numFmtId="0" fontId="8" fillId="0" borderId="0" xfId="0" applyFont="1"/>
    <xf numFmtId="44" fontId="6" fillId="0" borderId="2" xfId="2" applyFont="1" applyBorder="1"/>
    <xf numFmtId="0" fontId="9" fillId="0" borderId="0" xfId="0" applyFont="1" applyAlignment="1">
      <alignment horizontal="left" indent="6"/>
    </xf>
    <xf numFmtId="0" fontId="10" fillId="0" borderId="0" xfId="0" applyFont="1" applyAlignment="1">
      <alignment horizontal="left" indent="6"/>
    </xf>
    <xf numFmtId="43" fontId="5" fillId="0" borderId="0" xfId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right"/>
    </xf>
    <xf numFmtId="43" fontId="17" fillId="0" borderId="0" xfId="1" applyFont="1"/>
    <xf numFmtId="4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/>
    </xf>
    <xf numFmtId="43" fontId="0" fillId="0" borderId="0" xfId="1" applyFont="1"/>
    <xf numFmtId="43" fontId="14" fillId="0" borderId="0" xfId="1" applyFont="1" applyAlignment="1">
      <alignment vertical="center"/>
    </xf>
    <xf numFmtId="43" fontId="0" fillId="0" borderId="1" xfId="1" applyFont="1" applyBorder="1"/>
    <xf numFmtId="43" fontId="20" fillId="0" borderId="3" xfId="1" applyFont="1" applyBorder="1"/>
    <xf numFmtId="43" fontId="0" fillId="0" borderId="4" xfId="1" applyFont="1" applyBorder="1"/>
    <xf numFmtId="43" fontId="15" fillId="0" borderId="4" xfId="1" applyFont="1" applyBorder="1" applyAlignment="1">
      <alignment vertical="center"/>
    </xf>
    <xf numFmtId="43" fontId="0" fillId="0" borderId="6" xfId="1" applyFont="1" applyBorder="1"/>
    <xf numFmtId="43" fontId="13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left" vertical="center" indent="4"/>
    </xf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16" fillId="0" borderId="9" xfId="1" applyFont="1" applyBorder="1" applyAlignment="1">
      <alignment horizontal="left" vertical="center" indent="4"/>
    </xf>
    <xf numFmtId="43" fontId="1" fillId="0" borderId="6" xfId="1" applyBorder="1"/>
    <xf numFmtId="43" fontId="15" fillId="0" borderId="5" xfId="1" applyFont="1" applyBorder="1" applyAlignment="1">
      <alignment vertical="center"/>
    </xf>
    <xf numFmtId="43" fontId="13" fillId="0" borderId="7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8" fillId="0" borderId="7" xfId="1" applyFont="1" applyBorder="1" applyAlignment="1">
      <alignment horizontal="left" vertical="center" indent="4"/>
    </xf>
    <xf numFmtId="16" fontId="0" fillId="0" borderId="0" xfId="0" applyNumberFormat="1"/>
    <xf numFmtId="8" fontId="0" fillId="0" borderId="0" xfId="0" applyNumberFormat="1"/>
    <xf numFmtId="44" fontId="6" fillId="2" borderId="1" xfId="2" applyFont="1" applyFill="1" applyBorder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19" fillId="0" borderId="0" xfId="1" applyFont="1" applyAlignment="1">
      <alignment horizontal="right"/>
    </xf>
    <xf numFmtId="43" fontId="20" fillId="0" borderId="3" xfId="1" applyFont="1" applyBorder="1" applyAlignment="1">
      <alignment horizontal="right"/>
    </xf>
    <xf numFmtId="43" fontId="1" fillId="0" borderId="6" xfId="1" applyBorder="1" applyAlignment="1">
      <alignment horizontal="right"/>
    </xf>
    <xf numFmtId="43" fontId="0" fillId="0" borderId="6" xfId="1" applyFont="1" applyBorder="1" applyAlignment="1">
      <alignment horizontal="right"/>
    </xf>
    <xf numFmtId="43" fontId="16" fillId="0" borderId="0" xfId="1" applyFont="1" applyAlignment="1">
      <alignment horizontal="right" vertical="center"/>
    </xf>
    <xf numFmtId="43" fontId="0" fillId="0" borderId="0" xfId="1" applyFont="1" applyBorder="1"/>
    <xf numFmtId="43" fontId="16" fillId="0" borderId="11" xfId="1" applyFont="1" applyBorder="1" applyAlignment="1">
      <alignment horizontal="right" vertical="center"/>
    </xf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right" vertical="top"/>
    </xf>
    <xf numFmtId="43" fontId="1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714375</xdr:colOff>
      <xdr:row>3</xdr:row>
      <xdr:rowOff>180975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14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25</xdr:row>
      <xdr:rowOff>95250</xdr:rowOff>
    </xdr:from>
    <xdr:to>
      <xdr:col>1</xdr:col>
      <xdr:colOff>685800</xdr:colOff>
      <xdr:row>28</xdr:row>
      <xdr:rowOff>152400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425FFC7D-280D-4225-8CD8-69270698D27D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25</xdr:row>
      <xdr:rowOff>95250</xdr:rowOff>
    </xdr:from>
    <xdr:to>
      <xdr:col>3</xdr:col>
      <xdr:colOff>685800</xdr:colOff>
      <xdr:row>28</xdr:row>
      <xdr:rowOff>152400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C623C23B-6AAB-4FAA-BCB4-FE70E5FB3E5B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3</xdr:row>
      <xdr:rowOff>77787</xdr:rowOff>
    </xdr:to>
    <xdr:pic>
      <xdr:nvPicPr>
        <xdr:cNvPr id="6" name="Picture 5" descr="water">
          <a:extLst>
            <a:ext uri="{FF2B5EF4-FFF2-40B4-BE49-F238E27FC236}">
              <a16:creationId xmlns:a16="http://schemas.microsoft.com/office/drawing/2014/main" id="{05DAE61B-4D2A-4B15-B0B8-EE53637C5D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zoomScale="80" zoomScaleNormal="80" workbookViewId="0">
      <selection activeCell="B8" sqref="B8"/>
    </sheetView>
  </sheetViews>
  <sheetFormatPr defaultRowHeight="12.5"/>
  <cols>
    <col min="1" max="1" width="38" customWidth="1"/>
    <col min="2" max="2" width="26.54296875" customWidth="1"/>
    <col min="3" max="3" width="7.36328125" customWidth="1"/>
    <col min="4" max="4" width="28.81640625" customWidth="1"/>
    <col min="5" max="5" width="16.54296875" bestFit="1" customWidth="1"/>
    <col min="6" max="6" width="3" customWidth="1"/>
    <col min="7" max="7" width="21.81640625" bestFit="1" customWidth="1"/>
  </cols>
  <sheetData>
    <row r="1" spans="1:6" ht="18">
      <c r="A1" s="13" t="s">
        <v>24</v>
      </c>
    </row>
    <row r="2" spans="1:6" ht="17.5">
      <c r="A2" s="14" t="s">
        <v>25</v>
      </c>
    </row>
    <row r="3" spans="1:6" ht="17.5">
      <c r="A3" s="14" t="s">
        <v>26</v>
      </c>
    </row>
    <row r="4" spans="1:6" ht="20">
      <c r="A4" s="62" t="s">
        <v>1</v>
      </c>
      <c r="B4" s="62"/>
      <c r="C4" s="62"/>
      <c r="D4" s="62"/>
      <c r="E4" s="62"/>
      <c r="F4" s="62"/>
    </row>
    <row r="5" spans="1:6" ht="20">
      <c r="A5" s="62" t="s">
        <v>55</v>
      </c>
      <c r="B5" s="62"/>
      <c r="C5" s="62"/>
      <c r="D5" s="62"/>
      <c r="E5" s="62"/>
      <c r="F5" s="62"/>
    </row>
    <row r="7" spans="1:6" ht="18">
      <c r="A7" s="1" t="s">
        <v>0</v>
      </c>
      <c r="B7" s="2">
        <v>43804</v>
      </c>
      <c r="C7" s="3"/>
      <c r="D7" s="4" t="s">
        <v>2</v>
      </c>
      <c r="E7" s="3"/>
    </row>
    <row r="8" spans="1:6" ht="15.5">
      <c r="A8" s="5"/>
      <c r="B8" s="15" t="s">
        <v>56</v>
      </c>
      <c r="D8" s="15" t="s">
        <v>57</v>
      </c>
    </row>
    <row r="9" spans="1:6" ht="15.5">
      <c r="A9" s="47" t="s">
        <v>3</v>
      </c>
      <c r="B9" s="6"/>
      <c r="D9" s="6"/>
    </row>
    <row r="10" spans="1:6" ht="15.5">
      <c r="A10" s="47" t="s">
        <v>4</v>
      </c>
      <c r="B10" s="6"/>
      <c r="D10" s="6">
        <v>8663.6</v>
      </c>
    </row>
    <row r="11" spans="1:6" ht="15.5">
      <c r="A11" s="47" t="s">
        <v>50</v>
      </c>
      <c r="B11" s="6"/>
      <c r="D11" s="6">
        <v>5698.65</v>
      </c>
    </row>
    <row r="12" spans="1:6" ht="15.5">
      <c r="A12" s="47" t="s">
        <v>51</v>
      </c>
      <c r="B12" s="6"/>
      <c r="D12" s="6">
        <v>27381.33</v>
      </c>
    </row>
    <row r="13" spans="1:6" ht="15.5">
      <c r="A13" s="47" t="s">
        <v>5</v>
      </c>
      <c r="B13" s="6"/>
      <c r="D13" s="6">
        <v>24733.54</v>
      </c>
    </row>
    <row r="14" spans="1:6" ht="15.5">
      <c r="A14" s="47" t="s">
        <v>6</v>
      </c>
      <c r="B14" s="6"/>
      <c r="D14" s="6">
        <v>11573.97</v>
      </c>
    </row>
    <row r="15" spans="1:6" ht="16" thickBot="1">
      <c r="A15" s="8" t="s">
        <v>7</v>
      </c>
      <c r="B15" s="10"/>
      <c r="D15" s="10">
        <f>SUM(D9:D14)</f>
        <v>78051.09</v>
      </c>
    </row>
    <row r="16" spans="1:6" ht="16" thickTop="1">
      <c r="A16" s="11" t="s">
        <v>8</v>
      </c>
      <c r="B16" s="6"/>
      <c r="D16" s="6"/>
    </row>
    <row r="17" spans="1:4" ht="15.5">
      <c r="A17" s="5" t="s">
        <v>9</v>
      </c>
      <c r="B17" s="7">
        <v>4548.62</v>
      </c>
      <c r="D17" s="7">
        <v>4050.68</v>
      </c>
    </row>
    <row r="18" spans="1:4" ht="15.5">
      <c r="A18" s="5" t="s">
        <v>10</v>
      </c>
      <c r="B18" s="6"/>
      <c r="D18" s="6"/>
    </row>
    <row r="19" spans="1:4" ht="15.5">
      <c r="A19" s="5" t="s">
        <v>11</v>
      </c>
      <c r="B19" s="6"/>
      <c r="D19" s="6"/>
    </row>
    <row r="20" spans="1:4" ht="15.5">
      <c r="A20" s="5" t="s">
        <v>12</v>
      </c>
      <c r="B20" s="6">
        <v>139.37</v>
      </c>
      <c r="D20" s="6"/>
    </row>
    <row r="21" spans="1:4" ht="15.5">
      <c r="A21" s="5" t="s">
        <v>13</v>
      </c>
      <c r="B21" s="6"/>
      <c r="D21" s="6"/>
    </row>
    <row r="22" spans="1:4" ht="15.5">
      <c r="A22" s="5" t="s">
        <v>14</v>
      </c>
      <c r="B22" s="6">
        <v>28.2</v>
      </c>
      <c r="D22" s="6">
        <v>25.17</v>
      </c>
    </row>
    <row r="23" spans="1:4" ht="15.5">
      <c r="A23" s="5" t="s">
        <v>15</v>
      </c>
      <c r="B23" s="6"/>
      <c r="D23" s="6">
        <v>1818.46</v>
      </c>
    </row>
    <row r="24" spans="1:4" ht="15.5">
      <c r="A24" s="5" t="s">
        <v>16</v>
      </c>
      <c r="B24" s="6"/>
      <c r="D24" s="6"/>
    </row>
    <row r="25" spans="1:4" ht="16" thickBot="1">
      <c r="A25" s="8" t="s">
        <v>17</v>
      </c>
      <c r="B25" s="10">
        <f>SUM(B17:B24)</f>
        <v>4716.1899999999996</v>
      </c>
      <c r="D25" s="10">
        <f>SUM(D17:D24)</f>
        <v>5894.3099999999995</v>
      </c>
    </row>
    <row r="26" spans="1:4" ht="16" thickTop="1">
      <c r="A26" s="5"/>
    </row>
    <row r="27" spans="1:4" ht="15.5">
      <c r="A27" s="11" t="s">
        <v>18</v>
      </c>
    </row>
    <row r="28" spans="1:4" ht="15.5">
      <c r="A28" s="5" t="s">
        <v>19</v>
      </c>
      <c r="B28" s="7">
        <v>10470.75</v>
      </c>
      <c r="D28" s="7">
        <v>1753.62</v>
      </c>
    </row>
    <row r="29" spans="1:4" ht="15.5">
      <c r="A29" s="5" t="s">
        <v>20</v>
      </c>
      <c r="B29" s="6">
        <v>1412.33</v>
      </c>
      <c r="D29" s="6">
        <v>5869.29</v>
      </c>
    </row>
    <row r="30" spans="1:4" ht="15.5">
      <c r="A30" s="5" t="s">
        <v>21</v>
      </c>
      <c r="B30" s="6">
        <v>449.08</v>
      </c>
      <c r="D30" s="6">
        <v>569.78</v>
      </c>
    </row>
    <row r="31" spans="1:4" ht="15.5">
      <c r="A31" s="5" t="s">
        <v>27</v>
      </c>
      <c r="B31" s="6"/>
      <c r="D31" s="6"/>
    </row>
    <row r="32" spans="1:4" ht="16" thickBot="1">
      <c r="A32" s="8" t="s">
        <v>22</v>
      </c>
      <c r="B32" s="46">
        <f>SUM(B28:B31)</f>
        <v>12332.16</v>
      </c>
      <c r="D32" s="46">
        <f>SUM(D28:D31)</f>
        <v>8192.69</v>
      </c>
    </row>
    <row r="33" spans="1:10" ht="16" thickTop="1">
      <c r="A33" s="5"/>
      <c r="B33" s="6"/>
      <c r="D33" s="6"/>
    </row>
    <row r="34" spans="1:10" ht="15.5">
      <c r="A34" s="5"/>
      <c r="B34" s="9"/>
      <c r="D34" s="9"/>
    </row>
    <row r="35" spans="1:10" ht="16" thickBot="1">
      <c r="A35" s="8" t="s">
        <v>23</v>
      </c>
      <c r="B35" s="12">
        <f>B25-B32</f>
        <v>-7615.97</v>
      </c>
      <c r="D35" s="12">
        <f>D25-D32</f>
        <v>-2298.380000000001</v>
      </c>
    </row>
    <row r="36" spans="1:10" ht="15.5">
      <c r="C36" s="17"/>
    </row>
    <row r="37" spans="1:10" ht="15.5">
      <c r="A37" s="19"/>
      <c r="B37" s="49"/>
      <c r="C37" s="20" t="s">
        <v>28</v>
      </c>
      <c r="D37" s="23">
        <v>-21217.32</v>
      </c>
      <c r="J37" s="18"/>
    </row>
    <row r="38" spans="1:10" ht="15.5">
      <c r="A38" s="19"/>
      <c r="B38" s="49"/>
      <c r="C38" s="20" t="s">
        <v>29</v>
      </c>
      <c r="D38" s="21">
        <f>D15</f>
        <v>78051.09</v>
      </c>
      <c r="H38" s="16"/>
    </row>
    <row r="39" spans="1:10" ht="14.5">
      <c r="A39" s="48"/>
      <c r="B39" s="49"/>
      <c r="C39" s="24" t="s">
        <v>31</v>
      </c>
      <c r="D39" s="22">
        <v>98505.95</v>
      </c>
    </row>
    <row r="40" spans="1:10" ht="25.5">
      <c r="A40" s="48"/>
      <c r="B40" s="59"/>
      <c r="C40" s="60" t="s">
        <v>30</v>
      </c>
      <c r="D40" s="61">
        <f>D38-D39</f>
        <v>-20454.86</v>
      </c>
      <c r="E40" s="58" t="s">
        <v>52</v>
      </c>
    </row>
    <row r="41" spans="1:10" ht="20.5" thickBot="1">
      <c r="A41" s="50" t="s">
        <v>32</v>
      </c>
      <c r="B41" s="25"/>
      <c r="C41" s="26"/>
      <c r="D41" s="25"/>
    </row>
    <row r="42" spans="1:10" ht="14">
      <c r="A42" s="51" t="s">
        <v>54</v>
      </c>
      <c r="B42" s="29"/>
      <c r="C42" s="30"/>
      <c r="D42" s="28" t="s">
        <v>53</v>
      </c>
      <c r="E42" s="29"/>
      <c r="F42" s="40"/>
      <c r="H42" s="25"/>
    </row>
    <row r="43" spans="1:10" ht="14">
      <c r="A43" s="52" t="s">
        <v>39</v>
      </c>
      <c r="B43" s="25">
        <v>244.37</v>
      </c>
      <c r="C43" s="32"/>
      <c r="D43" s="39" t="s">
        <v>39</v>
      </c>
      <c r="E43" s="55">
        <v>592.20000000000005</v>
      </c>
      <c r="F43" s="41"/>
      <c r="H43" s="25"/>
    </row>
    <row r="44" spans="1:10" ht="15.5">
      <c r="A44" s="52" t="s">
        <v>40</v>
      </c>
      <c r="B44" s="25"/>
      <c r="C44" s="33"/>
      <c r="D44" s="39" t="s">
        <v>40</v>
      </c>
      <c r="E44" s="55"/>
      <c r="F44" s="42"/>
      <c r="H44" s="25"/>
    </row>
    <row r="45" spans="1:10" ht="15.5">
      <c r="A45" s="53" t="s">
        <v>33</v>
      </c>
      <c r="B45" s="25"/>
      <c r="C45" s="34"/>
      <c r="D45" s="31" t="s">
        <v>33</v>
      </c>
      <c r="E45" s="55"/>
      <c r="F45" s="43"/>
      <c r="H45" s="25"/>
    </row>
    <row r="46" spans="1:10" ht="15.5">
      <c r="A46" s="53" t="s">
        <v>35</v>
      </c>
      <c r="B46" s="25">
        <v>-59.92</v>
      </c>
      <c r="C46" s="34"/>
      <c r="D46" s="31" t="s">
        <v>35</v>
      </c>
      <c r="E46" s="55">
        <v>-171.66</v>
      </c>
      <c r="F46" s="43"/>
      <c r="H46" s="25"/>
    </row>
    <row r="47" spans="1:10" ht="15.5">
      <c r="A47" s="53" t="s">
        <v>36</v>
      </c>
      <c r="B47" s="25">
        <v>-375</v>
      </c>
      <c r="C47" s="34"/>
      <c r="D47" s="31" t="s">
        <v>36</v>
      </c>
      <c r="E47" s="55">
        <v>-795</v>
      </c>
      <c r="F47" s="43"/>
      <c r="H47" s="25"/>
    </row>
    <row r="48" spans="1:10" ht="15.5">
      <c r="A48" s="53" t="s">
        <v>37</v>
      </c>
      <c r="B48" s="25">
        <v>-94.71</v>
      </c>
      <c r="C48" s="34"/>
      <c r="D48" s="31" t="s">
        <v>37</v>
      </c>
      <c r="E48" s="55"/>
      <c r="F48" s="43"/>
      <c r="H48" s="25"/>
    </row>
    <row r="49" spans="1:8" ht="15.5">
      <c r="A49" s="53" t="s">
        <v>38</v>
      </c>
      <c r="B49" s="25">
        <v>-246</v>
      </c>
      <c r="C49" s="34"/>
      <c r="D49" s="31" t="s">
        <v>38</v>
      </c>
      <c r="E49" s="55">
        <v>-737.48</v>
      </c>
      <c r="F49" s="43"/>
      <c r="H49" s="25"/>
    </row>
    <row r="50" spans="1:8" ht="15.5">
      <c r="A50" s="53"/>
      <c r="B50" s="25"/>
      <c r="C50" s="34"/>
      <c r="D50" s="31"/>
      <c r="E50" s="55"/>
      <c r="F50" s="43"/>
      <c r="H50" s="25"/>
    </row>
    <row r="51" spans="1:8" ht="13.5" thickBot="1">
      <c r="A51" s="54" t="s">
        <v>34</v>
      </c>
      <c r="B51" s="27">
        <f>SUM(B43:B50)</f>
        <v>-531.26</v>
      </c>
      <c r="D51" s="56" t="s">
        <v>34</v>
      </c>
      <c r="E51" s="55">
        <f>SUM(E43:E50)</f>
        <v>-1111.94</v>
      </c>
      <c r="F51" s="57"/>
      <c r="H51" s="25"/>
    </row>
    <row r="52" spans="1:8" ht="14" thickTop="1" thickBot="1">
      <c r="A52" s="35"/>
      <c r="B52" s="36"/>
      <c r="C52" s="38"/>
      <c r="D52" s="35"/>
      <c r="E52" s="36"/>
      <c r="F52" s="37"/>
      <c r="H52" s="25"/>
    </row>
    <row r="53" spans="1:8" ht="20.5" thickBot="1">
      <c r="A53" s="50" t="s">
        <v>58</v>
      </c>
      <c r="B53" s="25"/>
      <c r="C53" s="26"/>
      <c r="D53" s="25"/>
    </row>
    <row r="54" spans="1:8" ht="14">
      <c r="A54" s="51" t="s">
        <v>54</v>
      </c>
      <c r="B54" s="29"/>
      <c r="C54" s="30"/>
      <c r="D54" s="28" t="s">
        <v>53</v>
      </c>
      <c r="E54" s="29"/>
      <c r="F54" s="40"/>
    </row>
    <row r="55" spans="1:8" ht="14">
      <c r="A55" s="52" t="s">
        <v>59</v>
      </c>
      <c r="B55" s="25">
        <v>1650</v>
      </c>
      <c r="C55" s="32"/>
      <c r="D55" s="52" t="s">
        <v>59</v>
      </c>
      <c r="E55" s="55">
        <v>4800</v>
      </c>
      <c r="F55" s="41"/>
    </row>
    <row r="56" spans="1:8" ht="15.5">
      <c r="A56" s="53" t="s">
        <v>33</v>
      </c>
      <c r="B56" s="25"/>
      <c r="C56" s="34"/>
      <c r="D56" s="31" t="s">
        <v>33</v>
      </c>
      <c r="E56" s="55"/>
      <c r="F56" s="43"/>
    </row>
    <row r="57" spans="1:8" ht="15.5">
      <c r="A57" s="53" t="s">
        <v>35</v>
      </c>
      <c r="B57" s="25">
        <v>-441.2</v>
      </c>
      <c r="C57" s="34"/>
      <c r="D57" s="31" t="s">
        <v>35</v>
      </c>
      <c r="E57" s="55">
        <v>-956.13</v>
      </c>
      <c r="F57" s="43"/>
    </row>
    <row r="58" spans="1:8" ht="15.5">
      <c r="A58" s="53" t="s">
        <v>60</v>
      </c>
      <c r="B58" s="25"/>
      <c r="C58" s="34"/>
      <c r="D58" s="31" t="s">
        <v>61</v>
      </c>
      <c r="E58" s="55">
        <v>-1148.05</v>
      </c>
      <c r="F58" s="43"/>
    </row>
    <row r="59" spans="1:8" ht="15.5">
      <c r="A59" s="53" t="s">
        <v>37</v>
      </c>
      <c r="B59" s="25">
        <v>-101.08</v>
      </c>
      <c r="C59" s="34"/>
      <c r="D59" s="31" t="s">
        <v>37</v>
      </c>
      <c r="E59" s="55">
        <v>-42.96</v>
      </c>
      <c r="F59" s="43"/>
    </row>
    <row r="60" spans="1:8" ht="15.5">
      <c r="A60" s="53" t="s">
        <v>38</v>
      </c>
      <c r="B60" s="25">
        <v>-298.12</v>
      </c>
      <c r="C60" s="34"/>
      <c r="D60" s="31" t="s">
        <v>38</v>
      </c>
      <c r="E60" s="55">
        <v>-3317.73</v>
      </c>
      <c r="F60" s="43"/>
    </row>
    <row r="61" spans="1:8" ht="15.5">
      <c r="A61" s="53" t="s">
        <v>62</v>
      </c>
      <c r="B61" s="25">
        <v>-1405</v>
      </c>
      <c r="C61" s="34"/>
      <c r="D61" s="31" t="s">
        <v>62</v>
      </c>
      <c r="E61" s="55">
        <v>-2380</v>
      </c>
      <c r="F61" s="43"/>
    </row>
    <row r="62" spans="1:8" ht="13.5" thickBot="1">
      <c r="A62" s="54" t="s">
        <v>34</v>
      </c>
      <c r="B62" s="27">
        <f>SUM(B55:B61)</f>
        <v>-595.4</v>
      </c>
      <c r="D62" s="56" t="s">
        <v>34</v>
      </c>
      <c r="E62" s="55">
        <f>SUM(E55:E61)</f>
        <v>-3044.8700000000003</v>
      </c>
      <c r="F62" s="57"/>
    </row>
    <row r="63" spans="1:8" ht="14" thickTop="1" thickBot="1">
      <c r="A63" s="35"/>
      <c r="B63" s="36"/>
      <c r="C63" s="38"/>
      <c r="D63" s="35"/>
      <c r="E63" s="36"/>
      <c r="F63" s="37"/>
    </row>
    <row r="64" spans="1:8">
      <c r="A64" s="25"/>
      <c r="B64" s="25"/>
      <c r="C64" s="25"/>
      <c r="D64" s="25"/>
    </row>
    <row r="65" spans="1:4">
      <c r="A65" s="25"/>
      <c r="B65" s="25"/>
      <c r="C65" s="25"/>
      <c r="D65" s="25"/>
    </row>
    <row r="66" spans="1:4">
      <c r="A66" s="25"/>
      <c r="B66" s="25"/>
      <c r="C66" s="25"/>
      <c r="D66" s="25"/>
    </row>
    <row r="67" spans="1:4">
      <c r="A67" s="25"/>
      <c r="B67" s="25"/>
      <c r="C67" s="25"/>
      <c r="D67" s="25"/>
    </row>
    <row r="68" spans="1:4">
      <c r="A68" s="25"/>
      <c r="B68" s="25"/>
      <c r="C68" s="25"/>
      <c r="D68" s="25"/>
    </row>
    <row r="69" spans="1:4">
      <c r="A69" s="25"/>
      <c r="B69" s="25"/>
      <c r="C69" s="25"/>
      <c r="D69" s="25"/>
    </row>
    <row r="70" spans="1:4">
      <c r="A70" s="25"/>
      <c r="B70" s="25"/>
      <c r="C70" s="25"/>
      <c r="D70" s="25"/>
    </row>
    <row r="71" spans="1:4">
      <c r="A71" s="25"/>
      <c r="B71" s="25"/>
      <c r="C71" s="25"/>
      <c r="D71" s="25"/>
    </row>
    <row r="72" spans="1:4">
      <c r="A72" s="25"/>
      <c r="B72" s="25"/>
      <c r="C72" s="25"/>
      <c r="D72" s="25"/>
    </row>
    <row r="73" spans="1:4">
      <c r="A73" s="25"/>
      <c r="B73" s="25"/>
      <c r="C73" s="25"/>
      <c r="D73" s="25"/>
    </row>
    <row r="74" spans="1:4">
      <c r="A74" s="25"/>
      <c r="B74" s="25"/>
      <c r="C74" s="25"/>
      <c r="D74" s="25"/>
    </row>
  </sheetData>
  <mergeCells count="2">
    <mergeCell ref="A5:F5"/>
    <mergeCell ref="A4:F4"/>
  </mergeCells>
  <phoneticPr fontId="11" type="noConversion"/>
  <pageMargins left="0.75" right="0.75" top="1" bottom="1" header="0.5" footer="0.5"/>
  <pageSetup scale="63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topLeftCell="A11" workbookViewId="0">
      <selection activeCell="I37" sqref="I37"/>
    </sheetView>
  </sheetViews>
  <sheetFormatPr defaultRowHeight="12.5"/>
  <cols>
    <col min="7" max="7" width="12" bestFit="1" customWidth="1"/>
  </cols>
  <sheetData>
    <row r="1" spans="1:20">
      <c r="A1" s="44">
        <v>42728</v>
      </c>
      <c r="B1">
        <v>4.97</v>
      </c>
      <c r="R1">
        <v>850</v>
      </c>
    </row>
    <row r="2" spans="1:20">
      <c r="B2">
        <v>4.95</v>
      </c>
      <c r="R2">
        <v>25</v>
      </c>
    </row>
    <row r="3" spans="1:20">
      <c r="A3" s="44">
        <v>42377</v>
      </c>
      <c r="B3">
        <v>69.95</v>
      </c>
      <c r="R3">
        <v>75</v>
      </c>
    </row>
    <row r="4" spans="1:20">
      <c r="R4">
        <v>40</v>
      </c>
      <c r="T4">
        <v>820</v>
      </c>
    </row>
    <row r="5" spans="1:20">
      <c r="R5">
        <v>85</v>
      </c>
      <c r="T5">
        <f>16500/12</f>
        <v>1375</v>
      </c>
    </row>
    <row r="6" spans="1:20">
      <c r="R6">
        <f>231+140</f>
        <v>371</v>
      </c>
      <c r="T6">
        <v>700</v>
      </c>
    </row>
    <row r="7" spans="1:20">
      <c r="P7">
        <v>459</v>
      </c>
      <c r="R7">
        <v>333</v>
      </c>
      <c r="T7">
        <v>300</v>
      </c>
    </row>
    <row r="8" spans="1:20">
      <c r="P8">
        <v>180</v>
      </c>
      <c r="R8">
        <v>14</v>
      </c>
      <c r="T8">
        <f>SUM(T4:T7)</f>
        <v>3195</v>
      </c>
    </row>
    <row r="9" spans="1:20">
      <c r="L9">
        <v>400</v>
      </c>
      <c r="P9">
        <f>SUM(P7:P8)</f>
        <v>639</v>
      </c>
      <c r="R9">
        <v>200</v>
      </c>
      <c r="T9">
        <f>T8*0.35</f>
        <v>1118.25</v>
      </c>
    </row>
    <row r="10" spans="1:20">
      <c r="I10">
        <v>6000</v>
      </c>
      <c r="L10">
        <f>44000/12</f>
        <v>3666.6666666666665</v>
      </c>
      <c r="R10">
        <f>SUM(R1:R9)</f>
        <v>1993</v>
      </c>
    </row>
    <row r="11" spans="1:20">
      <c r="N11">
        <f>14000/12</f>
        <v>1166.6666666666667</v>
      </c>
    </row>
    <row r="12" spans="1:20">
      <c r="N12">
        <f>11.45*15*4.33</f>
        <v>743.67750000000001</v>
      </c>
    </row>
    <row r="13" spans="1:20">
      <c r="E13">
        <v>128000</v>
      </c>
      <c r="N13">
        <v>200</v>
      </c>
    </row>
    <row r="14" spans="1:20">
      <c r="E14">
        <f>E13*0.11</f>
        <v>14080</v>
      </c>
      <c r="F14">
        <f>E13*0.06</f>
        <v>7680</v>
      </c>
      <c r="N14">
        <v>400</v>
      </c>
    </row>
    <row r="15" spans="1:20">
      <c r="E15">
        <f>E13-E14</f>
        <v>113920</v>
      </c>
      <c r="I15">
        <v>500</v>
      </c>
      <c r="N15">
        <f>SUM(N11:N14)</f>
        <v>2510.3441666666668</v>
      </c>
    </row>
    <row r="16" spans="1:20">
      <c r="E16">
        <f>0.05/12</f>
        <v>4.1666666666666666E-3</v>
      </c>
      <c r="I16">
        <v>333</v>
      </c>
      <c r="Q16">
        <v>0</v>
      </c>
    </row>
    <row r="17" spans="3:19">
      <c r="E17">
        <v>360</v>
      </c>
      <c r="G17" s="45">
        <f>E19*-1</f>
        <v>611.54719293542882</v>
      </c>
      <c r="I17" s="45">
        <f>G20</f>
        <v>818.8805262687622</v>
      </c>
      <c r="N17">
        <f>N15*0.35</f>
        <v>878.62045833333332</v>
      </c>
      <c r="Q17">
        <v>150</v>
      </c>
      <c r="R17" t="s">
        <v>41</v>
      </c>
    </row>
    <row r="18" spans="3:19">
      <c r="G18">
        <f>H18/12</f>
        <v>47.333333333333336</v>
      </c>
      <c r="H18">
        <v>568</v>
      </c>
      <c r="I18">
        <v>25</v>
      </c>
      <c r="N18">
        <f>N15*0.45</f>
        <v>1129.6548750000002</v>
      </c>
      <c r="O18">
        <f>N18-N17</f>
        <v>251.03441666666686</v>
      </c>
      <c r="Q18">
        <v>400</v>
      </c>
      <c r="R18" t="s">
        <v>42</v>
      </c>
    </row>
    <row r="19" spans="3:19">
      <c r="E19" s="45">
        <f>PMT(E16,E17,E15,0)</f>
        <v>-611.54719293542882</v>
      </c>
      <c r="G19">
        <v>160</v>
      </c>
      <c r="I19">
        <f>SUM(I15:I18)</f>
        <v>1676.8805262687622</v>
      </c>
      <c r="J19">
        <f>I19/4*10</f>
        <v>4192.2013156719058</v>
      </c>
      <c r="Q19">
        <v>35</v>
      </c>
      <c r="R19" t="s">
        <v>43</v>
      </c>
      <c r="S19">
        <v>100</v>
      </c>
    </row>
    <row r="20" spans="3:19">
      <c r="G20" s="45">
        <f>SUM(G17:G19)</f>
        <v>818.8805262687622</v>
      </c>
      <c r="L20">
        <v>820</v>
      </c>
      <c r="Q20">
        <v>110</v>
      </c>
      <c r="R20" t="s">
        <v>44</v>
      </c>
      <c r="S20">
        <v>400</v>
      </c>
    </row>
    <row r="21" spans="3:19">
      <c r="L21">
        <f>15000/12</f>
        <v>1250</v>
      </c>
      <c r="Q21">
        <v>14</v>
      </c>
      <c r="R21" t="s">
        <v>45</v>
      </c>
      <c r="S21">
        <v>300</v>
      </c>
    </row>
    <row r="22" spans="3:19">
      <c r="J22">
        <f>3000</f>
        <v>3000</v>
      </c>
      <c r="L22">
        <f>175*52/12</f>
        <v>758.33333333333337</v>
      </c>
      <c r="Q22">
        <v>27</v>
      </c>
      <c r="R22" t="s">
        <v>43</v>
      </c>
    </row>
    <row r="23" spans="3:19">
      <c r="G23">
        <v>333</v>
      </c>
      <c r="J23">
        <f>J22*0.35</f>
        <v>1050</v>
      </c>
      <c r="L23">
        <f>5*13*52/12</f>
        <v>281.66666666666669</v>
      </c>
      <c r="Q23">
        <v>200</v>
      </c>
      <c r="R23" t="s">
        <v>46</v>
      </c>
    </row>
    <row r="24" spans="3:19">
      <c r="C24">
        <v>50</v>
      </c>
      <c r="D24">
        <v>15</v>
      </c>
      <c r="G24">
        <v>25</v>
      </c>
      <c r="J24">
        <f>J22*0.45</f>
        <v>1350</v>
      </c>
      <c r="L24">
        <f>SUM(L20:L23)</f>
        <v>3110</v>
      </c>
      <c r="Q24">
        <v>333</v>
      </c>
      <c r="R24" t="s">
        <v>47</v>
      </c>
    </row>
    <row r="25" spans="3:19">
      <c r="C25">
        <v>50</v>
      </c>
      <c r="D25">
        <v>15</v>
      </c>
      <c r="G25" s="45">
        <f>G20+G23+G24</f>
        <v>1176.8805262687622</v>
      </c>
      <c r="Q25">
        <v>371</v>
      </c>
      <c r="R25" t="s">
        <v>48</v>
      </c>
    </row>
    <row r="26" spans="3:19">
      <c r="C26">
        <v>50</v>
      </c>
      <c r="D26">
        <v>15</v>
      </c>
      <c r="Q26">
        <v>40</v>
      </c>
      <c r="R26" t="s">
        <v>49</v>
      </c>
    </row>
    <row r="27" spans="3:19">
      <c r="C27">
        <v>50</v>
      </c>
      <c r="D27">
        <v>15</v>
      </c>
      <c r="Q27">
        <v>60</v>
      </c>
      <c r="R27" t="s">
        <v>49</v>
      </c>
    </row>
    <row r="28" spans="3:19">
      <c r="C28">
        <v>35</v>
      </c>
      <c r="D28">
        <v>15</v>
      </c>
      <c r="Q28">
        <f>SUM(Q16:Q27)</f>
        <v>1740</v>
      </c>
    </row>
    <row r="29" spans="3:19">
      <c r="C29">
        <v>30</v>
      </c>
      <c r="D29">
        <v>15</v>
      </c>
      <c r="Q29">
        <v>1000</v>
      </c>
    </row>
    <row r="30" spans="3:19">
      <c r="C30">
        <v>50</v>
      </c>
      <c r="D30">
        <v>15</v>
      </c>
      <c r="Q30">
        <v>0</v>
      </c>
    </row>
    <row r="31" spans="3:19">
      <c r="C31">
        <v>25</v>
      </c>
      <c r="D31">
        <v>15</v>
      </c>
      <c r="F31">
        <v>15</v>
      </c>
      <c r="Q31">
        <f>SUM(Q28:Q30)</f>
        <v>2740</v>
      </c>
    </row>
    <row r="32" spans="3:19">
      <c r="C32">
        <v>30</v>
      </c>
      <c r="D32">
        <v>15</v>
      </c>
      <c r="F32">
        <v>15</v>
      </c>
    </row>
    <row r="33" spans="3:8">
      <c r="C33">
        <v>50</v>
      </c>
      <c r="F33">
        <v>25</v>
      </c>
    </row>
    <row r="34" spans="3:8">
      <c r="C34">
        <v>50</v>
      </c>
      <c r="F34">
        <v>50</v>
      </c>
    </row>
    <row r="35" spans="3:8">
      <c r="C35">
        <v>20</v>
      </c>
      <c r="F35">
        <v>20</v>
      </c>
    </row>
    <row r="36" spans="3:8">
      <c r="C36">
        <v>25</v>
      </c>
      <c r="F36">
        <v>25</v>
      </c>
    </row>
    <row r="37" spans="3:8">
      <c r="C37">
        <v>35</v>
      </c>
      <c r="F37">
        <v>35</v>
      </c>
    </row>
    <row r="38" spans="3:8">
      <c r="C38">
        <v>25</v>
      </c>
      <c r="F38">
        <v>25</v>
      </c>
    </row>
    <row r="39" spans="3:8">
      <c r="C39">
        <f>SUM(C24:C38)</f>
        <v>575</v>
      </c>
      <c r="D39">
        <f>SUM(D24:D38)</f>
        <v>135</v>
      </c>
      <c r="E39">
        <f>C39+D39</f>
        <v>710</v>
      </c>
      <c r="F39">
        <f>SUM(F31:F38)</f>
        <v>210</v>
      </c>
      <c r="H39">
        <f>500/710</f>
        <v>0.70422535211267601</v>
      </c>
    </row>
  </sheetData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Sharon L Owens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 Owens</dc:creator>
  <cp:lastModifiedBy>Sharon Owens</cp:lastModifiedBy>
  <cp:lastPrinted>2019-12-05T07:01:30Z</cp:lastPrinted>
  <dcterms:created xsi:type="dcterms:W3CDTF">2009-04-02T15:17:17Z</dcterms:created>
  <dcterms:modified xsi:type="dcterms:W3CDTF">2020-01-30T06:17:54Z</dcterms:modified>
</cp:coreProperties>
</file>